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C. Wilber Aguilar\Google Drive\EMPEÑOS DEL ÉVORA\Gerente de Plaza MAVEMA\Manual de Operaciones\4. Formatos Generales\"/>
    </mc:Choice>
  </mc:AlternateContent>
  <bookViews>
    <workbookView xWindow="0" yWindow="0" windowWidth="20490" windowHeight="7755" activeTab="1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2" l="1"/>
  <c r="G28" i="2"/>
  <c r="G29" i="2"/>
  <c r="G30" i="2"/>
  <c r="G31" i="2"/>
  <c r="G32" i="2"/>
  <c r="G26" i="2"/>
  <c r="D32" i="2"/>
  <c r="D31" i="2"/>
  <c r="D30" i="2"/>
  <c r="D29" i="2"/>
  <c r="D28" i="2"/>
  <c r="D26" i="2"/>
  <c r="D27" i="2"/>
  <c r="E34" i="2"/>
  <c r="F34" i="2"/>
  <c r="E32" i="2"/>
  <c r="E31" i="2"/>
  <c r="E30" i="2"/>
  <c r="E26" i="2"/>
  <c r="D16" i="2"/>
  <c r="E29" i="2"/>
  <c r="E28" i="2"/>
  <c r="E27" i="2"/>
  <c r="E16" i="2"/>
  <c r="F16" i="2"/>
  <c r="G16" i="2"/>
  <c r="I16" i="2"/>
  <c r="J16" i="2"/>
  <c r="H16" i="2"/>
  <c r="D34" i="2" l="1"/>
  <c r="C12" i="1"/>
  <c r="C14" i="1" s="1"/>
  <c r="D12" i="1"/>
  <c r="E12" i="1"/>
  <c r="E14" i="1" s="1"/>
  <c r="F12" i="1"/>
  <c r="F14" i="1" s="1"/>
  <c r="G12" i="1"/>
  <c r="G14" i="1" s="1"/>
  <c r="H12" i="1"/>
  <c r="I12" i="1"/>
  <c r="I14" i="1" s="1"/>
  <c r="D14" i="1"/>
  <c r="H14" i="1"/>
  <c r="C28" i="1" l="1"/>
  <c r="F28" i="1" s="1"/>
  <c r="C27" i="1"/>
  <c r="F27" i="1" s="1"/>
  <c r="C26" i="1"/>
  <c r="F26" i="1" s="1"/>
  <c r="C25" i="1"/>
  <c r="F25" i="1" s="1"/>
  <c r="C23" i="1"/>
  <c r="F23" i="1" s="1"/>
  <c r="C24" i="1"/>
  <c r="F24" i="1" s="1"/>
  <c r="D22" i="1"/>
  <c r="C22" i="1" l="1"/>
  <c r="F22" i="1" s="1"/>
  <c r="C30" i="1" l="1"/>
  <c r="E30" i="1"/>
  <c r="D28" i="1"/>
  <c r="D27" i="1"/>
  <c r="D26" i="1"/>
  <c r="D25" i="1"/>
  <c r="D24" i="1"/>
  <c r="D23" i="1"/>
  <c r="F30" i="1" l="1"/>
  <c r="D30" i="1"/>
</calcChain>
</file>

<file path=xl/sharedStrings.xml><?xml version="1.0" encoding="utf-8"?>
<sst xmlns="http://schemas.openxmlformats.org/spreadsheetml/2006/main" count="72" uniqueCount="43">
  <si>
    <t>Empeños</t>
  </si>
  <si>
    <t>Check List</t>
  </si>
  <si>
    <t>Bono por Empeño</t>
  </si>
  <si>
    <t>Bono por Auto</t>
  </si>
  <si>
    <t>Bono por c/Auto</t>
  </si>
  <si>
    <t>Autos</t>
  </si>
  <si>
    <t>Cumplimento de Meta</t>
  </si>
  <si>
    <t>Mínimo de Autos</t>
  </si>
  <si>
    <t>Tienda</t>
  </si>
  <si>
    <t># de Empleados</t>
  </si>
  <si>
    <t>Bono/Empleado</t>
  </si>
  <si>
    <t>Promedio</t>
  </si>
  <si>
    <t>Cálculo de Bonos Mensuales</t>
  </si>
  <si>
    <t>Centro</t>
  </si>
  <si>
    <t>TOTAL</t>
  </si>
  <si>
    <t>TIENDAS</t>
  </si>
  <si>
    <t>CONCEPTOS</t>
  </si>
  <si>
    <t>Margen de Utilidad</t>
  </si>
  <si>
    <t>Recibos/Liquidaciones</t>
  </si>
  <si>
    <t>Araceli</t>
  </si>
  <si>
    <t>Baeza</t>
  </si>
  <si>
    <t>Lotes</t>
  </si>
  <si>
    <t>Meoqui</t>
  </si>
  <si>
    <t>Saucillo</t>
  </si>
  <si>
    <t>Solidaridad</t>
  </si>
  <si>
    <t>ABRIL</t>
  </si>
  <si>
    <t>EMPEÑOS</t>
  </si>
  <si>
    <t>LIQUIDACIONES</t>
  </si>
  <si>
    <t>MARGEN DE UTILIDAD</t>
  </si>
  <si>
    <t>MÍNIMO DE AUTOS</t>
  </si>
  <si>
    <t>CUMPLIMIENTO DE LIQUIDACIONES</t>
  </si>
  <si>
    <t>AUTOS ACTIVOS</t>
  </si>
  <si>
    <t>PROMEDIO</t>
  </si>
  <si>
    <t>CUMPLIMIENTO DE META DE EMPEÑOS</t>
  </si>
  <si>
    <t>EMPEÑOS DEL MES</t>
  </si>
  <si>
    <t>RESULTADO DEL CHECK LIST</t>
  </si>
  <si>
    <t>BONO POR EMPEÑO</t>
  </si>
  <si>
    <t>COMISIÓN POR AUTO</t>
  </si>
  <si>
    <t>Cálculo de Bonos y Comisiones Mensuales</t>
  </si>
  <si>
    <t>Comisión por Auto</t>
  </si>
  <si>
    <t>Bono por Empleado</t>
  </si>
  <si>
    <t>OBJETIVOS</t>
  </si>
  <si>
    <t>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</si>
</sst>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7" formatCode="_-&quot;$&quot;* #,##0_-;\-&quot;$&quot;* #,##0_-;_-&quot;$&quot;* &quot;-&quot;??_-;_-@_-"/>
    <numFmt numFmtId="168" formatCode="0.00000000000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/>
    <xf numFmtId="165" fontId="0" fillId="0" borderId="0" xfId="2" applyNumberFormat="1" applyFont="1"/>
    <xf numFmtId="1" fontId="0" fillId="0" borderId="0" xfId="0" applyNumberFormat="1"/>
    <xf numFmtId="44" fontId="0" fillId="0" borderId="5" xfId="2" applyFont="1" applyBorder="1"/>
    <xf numFmtId="0" fontId="3" fillId="3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4" fontId="0" fillId="0" borderId="1" xfId="0" applyNumberFormat="1" applyBorder="1"/>
    <xf numFmtId="0" fontId="3" fillId="0" borderId="12" xfId="0" applyFont="1" applyBorder="1"/>
    <xf numFmtId="44" fontId="3" fillId="0" borderId="13" xfId="0" applyNumberFormat="1" applyFont="1" applyBorder="1"/>
    <xf numFmtId="164" fontId="3" fillId="0" borderId="13" xfId="1" applyNumberFormat="1" applyFont="1" applyBorder="1"/>
    <xf numFmtId="44" fontId="3" fillId="0" borderId="14" xfId="0" applyNumberFormat="1" applyFont="1" applyBorder="1"/>
    <xf numFmtId="44" fontId="0" fillId="0" borderId="8" xfId="2" applyFont="1" applyBorder="1"/>
    <xf numFmtId="0" fontId="0" fillId="0" borderId="0" xfId="0" applyFill="1"/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44" fontId="0" fillId="0" borderId="2" xfId="2" applyFont="1" applyBorder="1"/>
    <xf numFmtId="10" fontId="0" fillId="0" borderId="15" xfId="0" applyNumberFormat="1" applyBorder="1"/>
    <xf numFmtId="10" fontId="0" fillId="0" borderId="3" xfId="0" applyNumberFormat="1" applyBorder="1"/>
    <xf numFmtId="0" fontId="2" fillId="2" borderId="21" xfId="0" applyFont="1" applyFill="1" applyBorder="1"/>
    <xf numFmtId="0" fontId="2" fillId="2" borderId="7" xfId="0" applyFont="1" applyFill="1" applyBorder="1"/>
    <xf numFmtId="0" fontId="2" fillId="2" borderId="9" xfId="0" applyFont="1" applyFill="1" applyBorder="1"/>
    <xf numFmtId="0" fontId="2" fillId="2" borderId="6" xfId="0" applyFont="1" applyFill="1" applyBorder="1"/>
    <xf numFmtId="0" fontId="2" fillId="2" borderId="22" xfId="0" applyFont="1" applyFill="1" applyBorder="1"/>
    <xf numFmtId="1" fontId="0" fillId="0" borderId="5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44" fontId="0" fillId="4" borderId="15" xfId="2" applyFont="1" applyFill="1" applyBorder="1"/>
    <xf numFmtId="44" fontId="0" fillId="4" borderId="3" xfId="2" applyFont="1" applyFill="1" applyBorder="1"/>
    <xf numFmtId="9" fontId="0" fillId="4" borderId="23" xfId="3" applyFont="1" applyFill="1" applyBorder="1" applyAlignment="1">
      <alignment horizontal="center"/>
    </xf>
    <xf numFmtId="9" fontId="0" fillId="4" borderId="24" xfId="3" applyFont="1" applyFill="1" applyBorder="1" applyAlignment="1">
      <alignment horizontal="center"/>
    </xf>
    <xf numFmtId="1" fontId="0" fillId="4" borderId="10" xfId="0" applyNumberFormat="1" applyFill="1" applyBorder="1" applyAlignment="1">
      <alignment horizontal="center"/>
    </xf>
    <xf numFmtId="1" fontId="0" fillId="4" borderId="11" xfId="0" applyNumberFormat="1" applyFill="1" applyBorder="1" applyAlignment="1">
      <alignment horizontal="center"/>
    </xf>
    <xf numFmtId="165" fontId="0" fillId="4" borderId="15" xfId="2" applyNumberFormat="1" applyFont="1" applyFill="1" applyBorder="1" applyAlignment="1">
      <alignment horizontal="center"/>
    </xf>
    <xf numFmtId="165" fontId="0" fillId="4" borderId="3" xfId="2" applyNumberFormat="1" applyFont="1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0" fontId="3" fillId="0" borderId="6" xfId="0" applyFont="1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4" fontId="0" fillId="0" borderId="0" xfId="2" applyFont="1"/>
    <xf numFmtId="9" fontId="0" fillId="0" borderId="0" xfId="3" applyFont="1"/>
    <xf numFmtId="165" fontId="0" fillId="0" borderId="0" xfId="3" applyNumberFormat="1" applyFont="1"/>
    <xf numFmtId="10" fontId="0" fillId="0" borderId="0" xfId="0" applyNumberFormat="1"/>
    <xf numFmtId="0" fontId="0" fillId="0" borderId="0" xfId="0" applyAlignment="1">
      <alignment horizontal="center" vertical="center" wrapText="1"/>
    </xf>
    <xf numFmtId="44" fontId="0" fillId="0" borderId="0" xfId="0" applyNumberFormat="1"/>
    <xf numFmtId="44" fontId="0" fillId="0" borderId="0" xfId="0" applyNumberFormat="1" applyAlignment="1"/>
    <xf numFmtId="168" fontId="0" fillId="0" borderId="0" xfId="0" applyNumberFormat="1"/>
    <xf numFmtId="0" fontId="3" fillId="0" borderId="0" xfId="0" applyFont="1"/>
    <xf numFmtId="0" fontId="2" fillId="2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3" fillId="0" borderId="5" xfId="0" applyFont="1" applyBorder="1"/>
    <xf numFmtId="44" fontId="3" fillId="0" borderId="5" xfId="0" applyNumberFormat="1" applyFont="1" applyBorder="1"/>
    <xf numFmtId="9" fontId="0" fillId="0" borderId="5" xfId="0" applyNumberFormat="1" applyBorder="1"/>
    <xf numFmtId="165" fontId="0" fillId="0" borderId="5" xfId="3" applyNumberFormat="1" applyFont="1" applyBorder="1"/>
    <xf numFmtId="9" fontId="0" fillId="0" borderId="5" xfId="3" applyNumberFormat="1" applyFont="1" applyBorder="1"/>
    <xf numFmtId="9" fontId="0" fillId="0" borderId="1" xfId="0" applyNumberFormat="1" applyBorder="1"/>
    <xf numFmtId="0" fontId="0" fillId="0" borderId="33" xfId="0" applyBorder="1"/>
    <xf numFmtId="0" fontId="0" fillId="0" borderId="0" xfId="0" applyBorder="1"/>
    <xf numFmtId="0" fontId="0" fillId="0" borderId="34" xfId="0" applyBorder="1"/>
    <xf numFmtId="165" fontId="0" fillId="0" borderId="1" xfId="3" applyNumberFormat="1" applyFont="1" applyBorder="1"/>
    <xf numFmtId="9" fontId="0" fillId="0" borderId="1" xfId="3" applyNumberFormat="1" applyFont="1" applyBorder="1"/>
    <xf numFmtId="44" fontId="0" fillId="0" borderId="0" xfId="2" applyFont="1" applyBorder="1"/>
    <xf numFmtId="44" fontId="0" fillId="0" borderId="34" xfId="2" applyFont="1" applyBorder="1"/>
    <xf numFmtId="165" fontId="0" fillId="0" borderId="0" xfId="3" applyNumberFormat="1" applyFont="1" applyBorder="1"/>
    <xf numFmtId="165" fontId="0" fillId="0" borderId="34" xfId="3" applyNumberFormat="1" applyFont="1" applyBorder="1"/>
    <xf numFmtId="167" fontId="0" fillId="0" borderId="8" xfId="2" applyNumberFormat="1" applyFont="1" applyBorder="1"/>
    <xf numFmtId="167" fontId="0" fillId="0" borderId="2" xfId="2" applyNumberFormat="1" applyFont="1" applyBorder="1"/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31" xfId="2" applyFont="1" applyBorder="1"/>
    <xf numFmtId="44" fontId="0" fillId="0" borderId="32" xfId="2" applyFont="1" applyBorder="1"/>
    <xf numFmtId="0" fontId="0" fillId="0" borderId="8" xfId="0" applyBorder="1"/>
    <xf numFmtId="0" fontId="0" fillId="0" borderId="2" xfId="0" applyBorder="1"/>
    <xf numFmtId="165" fontId="0" fillId="0" borderId="13" xfId="0" applyNumberFormat="1" applyBorder="1"/>
    <xf numFmtId="165" fontId="0" fillId="0" borderId="14" xfId="0" applyNumberFormat="1" applyBorder="1"/>
    <xf numFmtId="10" fontId="0" fillId="0" borderId="31" xfId="0" applyNumberFormat="1" applyBorder="1"/>
    <xf numFmtId="10" fontId="0" fillId="0" borderId="32" xfId="0" applyNumberFormat="1" applyBorder="1"/>
    <xf numFmtId="0" fontId="3" fillId="0" borderId="31" xfId="0" applyFont="1" applyBorder="1"/>
    <xf numFmtId="0" fontId="3" fillId="0" borderId="0" xfId="0" applyFont="1" applyAlignment="1">
      <alignment horizontal="center"/>
    </xf>
    <xf numFmtId="0" fontId="3" fillId="0" borderId="33" xfId="0" applyFont="1" applyBorder="1"/>
    <xf numFmtId="0" fontId="3" fillId="0" borderId="0" xfId="0" applyFont="1" applyBorder="1"/>
    <xf numFmtId="9" fontId="0" fillId="0" borderId="31" xfId="0" applyNumberFormat="1" applyBorder="1"/>
    <xf numFmtId="9" fontId="0" fillId="0" borderId="32" xfId="0" applyNumberFormat="1" applyBorder="1"/>
    <xf numFmtId="0" fontId="3" fillId="0" borderId="8" xfId="0" applyFont="1" applyBorder="1"/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0" borderId="30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4"/>
  <sheetViews>
    <sheetView zoomScale="130" zoomScaleNormal="130" workbookViewId="0">
      <pane xSplit="2" topLeftCell="C1" activePane="topRight" state="frozen"/>
      <selection pane="topRight" activeCell="B30" sqref="B30"/>
    </sheetView>
  </sheetViews>
  <sheetFormatPr baseColWidth="10" defaultRowHeight="15" x14ac:dyDescent="0.25"/>
  <cols>
    <col min="2" max="2" width="21" bestFit="1" customWidth="1"/>
    <col min="3" max="3" width="16.85546875" bestFit="1" customWidth="1"/>
    <col min="4" max="4" width="14" bestFit="1" customWidth="1"/>
    <col min="5" max="5" width="16.85546875" bestFit="1" customWidth="1"/>
    <col min="6" max="6" width="14.85546875" bestFit="1" customWidth="1"/>
    <col min="7" max="7" width="15.28515625" bestFit="1" customWidth="1"/>
    <col min="8" max="8" width="15.7109375" bestFit="1" customWidth="1"/>
    <col min="9" max="9" width="12.5703125" bestFit="1" customWidth="1"/>
  </cols>
  <sheetData>
    <row r="1" spans="2:9" ht="15.75" thickBot="1" x14ac:dyDescent="0.3">
      <c r="B1" t="s">
        <v>25</v>
      </c>
    </row>
    <row r="2" spans="2:9" ht="15.75" thickBot="1" x14ac:dyDescent="0.3">
      <c r="B2" s="50" t="s">
        <v>16</v>
      </c>
      <c r="C2" s="52" t="s">
        <v>15</v>
      </c>
      <c r="D2" s="53"/>
      <c r="E2" s="53"/>
      <c r="F2" s="53"/>
      <c r="G2" s="53"/>
      <c r="H2" s="53"/>
      <c r="I2" s="54"/>
    </row>
    <row r="3" spans="2:9" ht="15.75" thickBot="1" x14ac:dyDescent="0.3">
      <c r="B3" s="51"/>
      <c r="C3" s="18" t="s">
        <v>19</v>
      </c>
      <c r="D3" s="16" t="s">
        <v>20</v>
      </c>
      <c r="E3" s="16" t="s">
        <v>13</v>
      </c>
      <c r="F3" s="16" t="s">
        <v>21</v>
      </c>
      <c r="G3" s="16" t="s">
        <v>22</v>
      </c>
      <c r="H3" s="16" t="s">
        <v>23</v>
      </c>
      <c r="I3" s="17" t="s">
        <v>24</v>
      </c>
    </row>
    <row r="4" spans="2:9" s="15" customFormat="1" ht="6" customHeight="1" thickBot="1" x14ac:dyDescent="0.3">
      <c r="B4" s="55"/>
      <c r="C4" s="56"/>
      <c r="D4" s="56"/>
      <c r="E4" s="56"/>
      <c r="F4" s="56"/>
      <c r="G4" s="56"/>
      <c r="H4" s="56"/>
      <c r="I4" s="57"/>
    </row>
    <row r="5" spans="2:9" x14ac:dyDescent="0.25">
      <c r="B5" s="22" t="s">
        <v>0</v>
      </c>
      <c r="C5" s="33">
        <v>346867</v>
      </c>
      <c r="D5" s="33">
        <v>760135</v>
      </c>
      <c r="E5" s="33">
        <v>778758</v>
      </c>
      <c r="F5" s="33">
        <v>361628</v>
      </c>
      <c r="G5" s="33">
        <v>513175</v>
      </c>
      <c r="H5" s="33">
        <v>380027</v>
      </c>
      <c r="I5" s="34">
        <v>345533</v>
      </c>
    </row>
    <row r="6" spans="2:9" x14ac:dyDescent="0.25">
      <c r="B6" s="26" t="s">
        <v>17</v>
      </c>
      <c r="C6" s="35">
        <v>0.2</v>
      </c>
      <c r="D6" s="35">
        <v>0.15134095055873845</v>
      </c>
      <c r="E6" s="35">
        <v>0.14488897762512659</v>
      </c>
      <c r="F6" s="35">
        <v>0.17699804913145192</v>
      </c>
      <c r="G6" s="35">
        <v>0.15149401276843805</v>
      </c>
      <c r="H6" s="35">
        <v>0.16501147759416859</v>
      </c>
      <c r="I6" s="36">
        <v>0.17802971690764696</v>
      </c>
    </row>
    <row r="7" spans="2:9" ht="15.75" thickBot="1" x14ac:dyDescent="0.3">
      <c r="B7" s="24" t="s">
        <v>5</v>
      </c>
      <c r="C7" s="37">
        <v>11</v>
      </c>
      <c r="D7" s="37">
        <v>21</v>
      </c>
      <c r="E7" s="37">
        <v>21</v>
      </c>
      <c r="F7" s="37">
        <v>6</v>
      </c>
      <c r="G7" s="37">
        <v>11</v>
      </c>
      <c r="H7" s="37">
        <v>4</v>
      </c>
      <c r="I7" s="38">
        <v>3</v>
      </c>
    </row>
    <row r="8" spans="2:9" ht="6" customHeight="1" thickBot="1" x14ac:dyDescent="0.3">
      <c r="B8" s="58"/>
      <c r="C8" s="59"/>
      <c r="D8" s="59"/>
      <c r="E8" s="59"/>
      <c r="F8" s="59"/>
      <c r="G8" s="59"/>
      <c r="H8" s="59"/>
      <c r="I8" s="60"/>
    </row>
    <row r="9" spans="2:9" x14ac:dyDescent="0.25">
      <c r="B9" s="22" t="s">
        <v>6</v>
      </c>
      <c r="C9" s="39">
        <v>0.56048547259376336</v>
      </c>
      <c r="D9" s="39">
        <v>1.1063250583879645</v>
      </c>
      <c r="E9" s="39">
        <v>0.67604429214397299</v>
      </c>
      <c r="F9" s="39">
        <v>0.96257701796020478</v>
      </c>
      <c r="G9" s="39">
        <v>1.196091575878149</v>
      </c>
      <c r="H9" s="39">
        <v>0.93646723681006538</v>
      </c>
      <c r="I9" s="40">
        <v>1.0623801423388688</v>
      </c>
    </row>
    <row r="10" spans="2:9" x14ac:dyDescent="0.25">
      <c r="B10" s="25" t="s">
        <v>7</v>
      </c>
      <c r="C10" s="27">
        <v>13</v>
      </c>
      <c r="D10" s="27">
        <v>16</v>
      </c>
      <c r="E10" s="27">
        <v>19</v>
      </c>
      <c r="F10" s="27">
        <v>4</v>
      </c>
      <c r="G10" s="27">
        <v>5</v>
      </c>
      <c r="H10" s="27">
        <v>3</v>
      </c>
      <c r="I10" s="28">
        <v>4</v>
      </c>
    </row>
    <row r="11" spans="2:9" x14ac:dyDescent="0.25">
      <c r="B11" s="25" t="s">
        <v>18</v>
      </c>
      <c r="C11" s="41">
        <v>0.46128678732462963</v>
      </c>
      <c r="D11" s="41">
        <v>0.77275486981400632</v>
      </c>
      <c r="E11" s="41">
        <v>0.48565163851297605</v>
      </c>
      <c r="F11" s="41">
        <v>0.61014247655878417</v>
      </c>
      <c r="G11" s="41">
        <v>1.0069678003751672</v>
      </c>
      <c r="H11" s="41">
        <v>1.0049445642643964</v>
      </c>
      <c r="I11" s="42">
        <v>0.90984998895055136</v>
      </c>
    </row>
    <row r="12" spans="2:9" x14ac:dyDescent="0.25">
      <c r="B12" s="25" t="s">
        <v>17</v>
      </c>
      <c r="C12" s="29">
        <f>IF(C6&gt;0.2,1,C6/0.2)</f>
        <v>1</v>
      </c>
      <c r="D12" s="29">
        <f t="shared" ref="D12:I12" si="0">IF(D6&gt;0.2,1,D6/0.2)</f>
        <v>0.7567047527936922</v>
      </c>
      <c r="E12" s="29">
        <f t="shared" si="0"/>
        <v>0.7244448881256329</v>
      </c>
      <c r="F12" s="29">
        <f t="shared" si="0"/>
        <v>0.88499024565725959</v>
      </c>
      <c r="G12" s="29">
        <f t="shared" si="0"/>
        <v>0.75747006384219018</v>
      </c>
      <c r="H12" s="29">
        <f t="shared" si="0"/>
        <v>0.82505738797084294</v>
      </c>
      <c r="I12" s="30">
        <f t="shared" si="0"/>
        <v>0.89014858453823476</v>
      </c>
    </row>
    <row r="13" spans="2:9" x14ac:dyDescent="0.25">
      <c r="B13" s="25" t="s">
        <v>1</v>
      </c>
      <c r="C13" s="41">
        <v>1</v>
      </c>
      <c r="D13" s="41">
        <v>1</v>
      </c>
      <c r="E13" s="41">
        <v>1</v>
      </c>
      <c r="F13" s="41">
        <v>1</v>
      </c>
      <c r="G13" s="41">
        <v>1</v>
      </c>
      <c r="H13" s="41">
        <v>1</v>
      </c>
      <c r="I13" s="42">
        <v>1</v>
      </c>
    </row>
    <row r="14" spans="2:9" ht="15.75" thickBot="1" x14ac:dyDescent="0.3">
      <c r="B14" s="24" t="s">
        <v>11</v>
      </c>
      <c r="C14" s="31">
        <f>IF(C11&gt;1,(C12+C13+1)/3,(C11+C12+C13)/3)</f>
        <v>0.82042892910820997</v>
      </c>
      <c r="D14" s="31">
        <f t="shared" ref="D14:I14" si="1">IF(D11&gt;1,(D12+D13+1)/3,(D11+D12+D13)/3)</f>
        <v>0.84315320753589951</v>
      </c>
      <c r="E14" s="31">
        <f t="shared" si="1"/>
        <v>0.73669884221286974</v>
      </c>
      <c r="F14" s="31">
        <f t="shared" si="1"/>
        <v>0.83171090740534792</v>
      </c>
      <c r="G14" s="31">
        <f t="shared" si="1"/>
        <v>0.9191566879473968</v>
      </c>
      <c r="H14" s="31">
        <f t="shared" si="1"/>
        <v>0.94168579599028102</v>
      </c>
      <c r="I14" s="32">
        <f t="shared" si="1"/>
        <v>0.93333285782959541</v>
      </c>
    </row>
    <row r="15" spans="2:9" ht="6" customHeight="1" thickBot="1" x14ac:dyDescent="0.3">
      <c r="B15" s="58"/>
      <c r="C15" s="59"/>
      <c r="D15" s="59"/>
      <c r="E15" s="59"/>
      <c r="F15" s="59"/>
      <c r="G15" s="59"/>
      <c r="H15" s="59"/>
      <c r="I15" s="60"/>
    </row>
    <row r="16" spans="2:9" x14ac:dyDescent="0.25">
      <c r="B16" s="22" t="s">
        <v>2</v>
      </c>
      <c r="C16" s="20">
        <v>2E-3</v>
      </c>
      <c r="D16" s="20">
        <v>2E-3</v>
      </c>
      <c r="E16" s="20">
        <v>2E-3</v>
      </c>
      <c r="F16" s="20">
        <v>2E-3</v>
      </c>
      <c r="G16" s="20">
        <v>2E-3</v>
      </c>
      <c r="H16" s="20">
        <v>2E-3</v>
      </c>
      <c r="I16" s="21">
        <v>2E-3</v>
      </c>
    </row>
    <row r="17" spans="2:9" ht="15.75" thickBot="1" x14ac:dyDescent="0.3">
      <c r="B17" s="23" t="s">
        <v>4</v>
      </c>
      <c r="C17" s="14">
        <v>200</v>
      </c>
      <c r="D17" s="14">
        <v>200</v>
      </c>
      <c r="E17" s="14">
        <v>200</v>
      </c>
      <c r="F17" s="14">
        <v>200</v>
      </c>
      <c r="G17" s="14">
        <v>200</v>
      </c>
      <c r="H17" s="14">
        <v>200</v>
      </c>
      <c r="I17" s="19">
        <v>200</v>
      </c>
    </row>
    <row r="19" spans="2:9" ht="15.75" thickBot="1" x14ac:dyDescent="0.3"/>
    <row r="20" spans="2:9" x14ac:dyDescent="0.25">
      <c r="B20" s="47" t="s">
        <v>12</v>
      </c>
      <c r="C20" s="48"/>
      <c r="D20" s="48"/>
      <c r="E20" s="48"/>
      <c r="F20" s="49"/>
      <c r="G20" s="67"/>
      <c r="H20" s="1"/>
      <c r="I20" s="1"/>
    </row>
    <row r="21" spans="2:9" x14ac:dyDescent="0.25">
      <c r="B21" s="7" t="s">
        <v>8</v>
      </c>
      <c r="C21" s="5" t="s">
        <v>2</v>
      </c>
      <c r="D21" s="5" t="s">
        <v>3</v>
      </c>
      <c r="E21" s="5" t="s">
        <v>9</v>
      </c>
      <c r="F21" s="8" t="s">
        <v>10</v>
      </c>
    </row>
    <row r="22" spans="2:9" x14ac:dyDescent="0.25">
      <c r="B22" s="43" t="s">
        <v>19</v>
      </c>
      <c r="C22" s="4">
        <f>IF($C$9&gt;1,(($C$16*$C$5)*C14),IF($C$9&gt;0.9499,(($C$16*$C$5)*$C$9),0))*$C$14</f>
        <v>0</v>
      </c>
      <c r="D22" s="4">
        <f>IF($C$7&gt;$C$10,(($C$7-$C$10)*$C$17),0)</f>
        <v>0</v>
      </c>
      <c r="E22" s="6">
        <v>1</v>
      </c>
      <c r="F22" s="9">
        <f>C22/E22</f>
        <v>0</v>
      </c>
    </row>
    <row r="23" spans="2:9" x14ac:dyDescent="0.25">
      <c r="B23" s="43" t="s">
        <v>20</v>
      </c>
      <c r="C23" s="4">
        <f>IF($D$9&gt;1,(($D$16*$D$5)*D14),IF($D$9&gt;0.9499,(($D$16*$D$5)*$D$9),0))*$D$14</f>
        <v>1080.771088674147</v>
      </c>
      <c r="D23" s="4">
        <f>IF($D$7&gt;$D$10,(($D$7-$D$10)*$D$17),0)</f>
        <v>1000</v>
      </c>
      <c r="E23" s="6">
        <v>2</v>
      </c>
      <c r="F23" s="9">
        <f>C23/E23</f>
        <v>540.3855443370735</v>
      </c>
    </row>
    <row r="24" spans="2:9" x14ac:dyDescent="0.25">
      <c r="B24" s="43" t="s">
        <v>13</v>
      </c>
      <c r="C24" s="4">
        <f>IF($E$9&gt;1,(($E$16*$E$5)*E14),IF($E$9&gt;0.9499,(($E$16*$E$5)*$E$9),0))*$E$14</f>
        <v>0</v>
      </c>
      <c r="D24" s="4">
        <f>IF($E$7&gt;$E$10,(($E$7-$E$10)*$E$17),0)</f>
        <v>400</v>
      </c>
      <c r="E24" s="6">
        <v>3</v>
      </c>
      <c r="F24" s="9">
        <f t="shared" ref="F24:F28" si="2">C24/E24</f>
        <v>0</v>
      </c>
    </row>
    <row r="25" spans="2:9" x14ac:dyDescent="0.25">
      <c r="B25" s="43" t="s">
        <v>21</v>
      </c>
      <c r="C25" s="4">
        <f>IF($F$9&gt;1,(($F$16*$F$5)*F14),IF($F$9&gt;0.9499,(($F$16*$F$5)*$F$9),0))*$F$14</f>
        <v>579.02848702101517</v>
      </c>
      <c r="D25" s="4">
        <f>IF($F$7&gt;$F$10,(($F$7-$F$10)*$F$17),0)</f>
        <v>400</v>
      </c>
      <c r="E25" s="6">
        <v>1</v>
      </c>
      <c r="F25" s="9">
        <f t="shared" si="2"/>
        <v>579.02848702101517</v>
      </c>
    </row>
    <row r="26" spans="2:9" x14ac:dyDescent="0.25">
      <c r="B26" s="43" t="s">
        <v>22</v>
      </c>
      <c r="C26" s="4">
        <f>IF($G$9&gt;1,(($G$16*$G$5)*G14),IF($G$9&gt;0.9499,(($G$16*$G$5)*$G$9),0))*$G$14</f>
        <v>867.11078859633676</v>
      </c>
      <c r="D26" s="4">
        <f>IF($G$7&gt;$G$10,(($G$7-$G$10)*$G$17),0)</f>
        <v>1200</v>
      </c>
      <c r="E26" s="6">
        <v>1</v>
      </c>
      <c r="F26" s="9">
        <f t="shared" si="2"/>
        <v>867.11078859633676</v>
      </c>
    </row>
    <row r="27" spans="2:9" x14ac:dyDescent="0.25">
      <c r="B27" s="43" t="s">
        <v>23</v>
      </c>
      <c r="C27" s="4">
        <f>IF($H$9&gt;1,(($H$16*$H$5)*H14),IF($H$9&gt;0.9499,(($H$16*$H$5)*$H$9),0))*$H$14</f>
        <v>0</v>
      </c>
      <c r="D27" s="4">
        <f>IF($H$7&gt;$H$10,(($H$7-$H$10)*$H$17),0)</f>
        <v>200</v>
      </c>
      <c r="E27" s="6">
        <v>1</v>
      </c>
      <c r="F27" s="9">
        <f t="shared" si="2"/>
        <v>0</v>
      </c>
    </row>
    <row r="28" spans="2:9" ht="15.75" thickBot="1" x14ac:dyDescent="0.3">
      <c r="B28" s="43" t="s">
        <v>24</v>
      </c>
      <c r="C28" s="4">
        <f>IF($I$9&gt;1,(($I$16*$I$5)*I14),IF($I$9&gt;0.9499,(($I$16*$I$5)*$I$9),0))*$I$14</f>
        <v>601.99465771626387</v>
      </c>
      <c r="D28" s="4">
        <f>IF($I$7&gt;$I$10,(($I$7-$I$10)*$I$17),0)</f>
        <v>0</v>
      </c>
      <c r="E28" s="6">
        <v>1</v>
      </c>
      <c r="F28" s="9">
        <f t="shared" si="2"/>
        <v>601.99465771626387</v>
      </c>
    </row>
    <row r="29" spans="2:9" ht="7.5" customHeight="1" thickBot="1" x14ac:dyDescent="0.3">
      <c r="B29" s="44"/>
      <c r="C29" s="45"/>
      <c r="D29" s="45"/>
      <c r="E29" s="45"/>
      <c r="F29" s="46"/>
    </row>
    <row r="30" spans="2:9" ht="15.75" thickBot="1" x14ac:dyDescent="0.3">
      <c r="B30" s="10" t="s">
        <v>14</v>
      </c>
      <c r="C30" s="11">
        <f>SUM(C22:C28)</f>
        <v>3128.9050220077625</v>
      </c>
      <c r="D30" s="11">
        <f>SUM(D22:D28)</f>
        <v>3200</v>
      </c>
      <c r="E30" s="12">
        <f>SUM(E22:E28)</f>
        <v>10</v>
      </c>
      <c r="F30" s="13">
        <f>C30/E30</f>
        <v>312.89050220077627</v>
      </c>
    </row>
    <row r="34" spans="6:8" x14ac:dyDescent="0.25">
      <c r="F34" s="3"/>
      <c r="H34" s="2"/>
    </row>
    <row r="35" spans="6:8" x14ac:dyDescent="0.25">
      <c r="F35" s="3"/>
      <c r="H35" s="2"/>
    </row>
    <row r="36" spans="6:8" x14ac:dyDescent="0.25">
      <c r="F36" s="3"/>
      <c r="H36" s="2"/>
    </row>
    <row r="37" spans="6:8" x14ac:dyDescent="0.25">
      <c r="F37" s="3"/>
      <c r="H37" s="2"/>
    </row>
    <row r="38" spans="6:8" x14ac:dyDescent="0.25">
      <c r="F38" s="3"/>
      <c r="H38" s="2"/>
    </row>
    <row r="39" spans="6:8" x14ac:dyDescent="0.25">
      <c r="F39" s="3"/>
      <c r="H39" s="2"/>
    </row>
    <row r="40" spans="6:8" x14ac:dyDescent="0.25">
      <c r="F40" s="3"/>
      <c r="H40" s="2"/>
    </row>
    <row r="41" spans="6:8" x14ac:dyDescent="0.25">
      <c r="F41" s="3"/>
      <c r="H41" s="2"/>
    </row>
    <row r="42" spans="6:8" x14ac:dyDescent="0.25">
      <c r="F42" s="3"/>
      <c r="H42" s="2"/>
    </row>
    <row r="43" spans="6:8" x14ac:dyDescent="0.25">
      <c r="F43" s="3"/>
      <c r="H43" s="2"/>
    </row>
    <row r="44" spans="6:8" x14ac:dyDescent="0.25">
      <c r="F44" s="3"/>
      <c r="H44" s="2"/>
    </row>
  </sheetData>
  <protectedRanges>
    <protectedRange sqref="C9:I9 C11:I11 C13:I13 C5:I7 E22:E28" name="Rango1"/>
  </protectedRanges>
  <mergeCells count="7">
    <mergeCell ref="B29:F29"/>
    <mergeCell ref="B20:F20"/>
    <mergeCell ref="B2:B3"/>
    <mergeCell ref="C2:I2"/>
    <mergeCell ref="B4:I4"/>
    <mergeCell ref="B8:I8"/>
    <mergeCell ref="B15:I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4"/>
  <sheetViews>
    <sheetView tabSelected="1" workbookViewId="0">
      <selection activeCell="C10" sqref="C10"/>
    </sheetView>
  </sheetViews>
  <sheetFormatPr baseColWidth="10" defaultRowHeight="15" x14ac:dyDescent="0.25"/>
  <cols>
    <col min="2" max="2" width="5.85546875" customWidth="1"/>
    <col min="3" max="3" width="35.42578125" style="69" bestFit="1" customWidth="1"/>
    <col min="4" max="10" width="12.5703125" bestFit="1" customWidth="1"/>
  </cols>
  <sheetData>
    <row r="2" spans="2:11" ht="15.75" thickBot="1" x14ac:dyDescent="0.3"/>
    <row r="3" spans="2:11" s="100" customFormat="1" ht="15.75" thickBot="1" x14ac:dyDescent="0.3">
      <c r="B3" s="112" t="s">
        <v>16</v>
      </c>
      <c r="C3" s="113"/>
      <c r="D3" s="114" t="s">
        <v>19</v>
      </c>
      <c r="E3" s="114" t="s">
        <v>20</v>
      </c>
      <c r="F3" s="114" t="s">
        <v>13</v>
      </c>
      <c r="G3" s="114" t="s">
        <v>21</v>
      </c>
      <c r="H3" s="114" t="s">
        <v>22</v>
      </c>
      <c r="I3" s="114" t="s">
        <v>23</v>
      </c>
      <c r="J3" s="115" t="s">
        <v>24</v>
      </c>
    </row>
    <row r="4" spans="2:11" x14ac:dyDescent="0.25">
      <c r="B4" s="116" t="s">
        <v>41</v>
      </c>
      <c r="C4" s="99" t="s">
        <v>26</v>
      </c>
      <c r="D4" s="103">
        <v>1</v>
      </c>
      <c r="E4" s="103">
        <v>1</v>
      </c>
      <c r="F4" s="103">
        <v>1</v>
      </c>
      <c r="G4" s="103">
        <v>1</v>
      </c>
      <c r="H4" s="103">
        <v>1</v>
      </c>
      <c r="I4" s="103">
        <v>1</v>
      </c>
      <c r="J4" s="104">
        <v>1</v>
      </c>
    </row>
    <row r="5" spans="2:11" x14ac:dyDescent="0.25">
      <c r="B5" s="117"/>
      <c r="C5" s="72" t="s">
        <v>27</v>
      </c>
      <c r="D5" s="74">
        <v>1</v>
      </c>
      <c r="E5" s="74">
        <v>1</v>
      </c>
      <c r="F5" s="74">
        <v>1</v>
      </c>
      <c r="G5" s="74">
        <v>1</v>
      </c>
      <c r="H5" s="74">
        <v>1</v>
      </c>
      <c r="I5" s="74">
        <v>1</v>
      </c>
      <c r="J5" s="77">
        <v>1</v>
      </c>
    </row>
    <row r="6" spans="2:11" x14ac:dyDescent="0.25">
      <c r="B6" s="117"/>
      <c r="C6" s="72" t="s">
        <v>28</v>
      </c>
      <c r="D6" s="74">
        <v>0.2</v>
      </c>
      <c r="E6" s="74">
        <v>0.2</v>
      </c>
      <c r="F6" s="74">
        <v>0.2</v>
      </c>
      <c r="G6" s="74">
        <v>0.2</v>
      </c>
      <c r="H6" s="74">
        <v>0.2</v>
      </c>
      <c r="I6" s="74">
        <v>0.2</v>
      </c>
      <c r="J6" s="77">
        <v>0.2</v>
      </c>
    </row>
    <row r="7" spans="2:11" ht="15.75" thickBot="1" x14ac:dyDescent="0.3">
      <c r="B7" s="118"/>
      <c r="C7" s="105" t="s">
        <v>29</v>
      </c>
      <c r="D7" s="89">
        <v>13</v>
      </c>
      <c r="E7" s="89">
        <v>16</v>
      </c>
      <c r="F7" s="89">
        <v>19</v>
      </c>
      <c r="G7" s="89">
        <v>4</v>
      </c>
      <c r="H7" s="89">
        <v>5</v>
      </c>
      <c r="I7" s="89">
        <v>3</v>
      </c>
      <c r="J7" s="90">
        <v>4</v>
      </c>
    </row>
    <row r="8" spans="2:11" ht="6.95" customHeight="1" thickBot="1" x14ac:dyDescent="0.3">
      <c r="B8" s="101"/>
      <c r="C8" s="102"/>
      <c r="D8" s="79"/>
      <c r="E8" s="79"/>
      <c r="F8" s="79"/>
      <c r="G8" s="79"/>
      <c r="H8" s="79"/>
      <c r="I8" s="79"/>
      <c r="J8" s="80"/>
    </row>
    <row r="9" spans="2:11" x14ac:dyDescent="0.25">
      <c r="B9" s="116" t="s">
        <v>42</v>
      </c>
      <c r="C9" s="99" t="s">
        <v>34</v>
      </c>
      <c r="D9" s="91">
        <v>346867</v>
      </c>
      <c r="E9" s="91">
        <v>760135</v>
      </c>
      <c r="F9" s="91">
        <v>778758</v>
      </c>
      <c r="G9" s="91">
        <v>361628</v>
      </c>
      <c r="H9" s="91">
        <v>513175</v>
      </c>
      <c r="I9" s="91">
        <v>380027</v>
      </c>
      <c r="J9" s="92">
        <v>345533</v>
      </c>
    </row>
    <row r="10" spans="2:11" x14ac:dyDescent="0.25">
      <c r="B10" s="117"/>
      <c r="C10" s="72" t="s">
        <v>33</v>
      </c>
      <c r="D10" s="75">
        <v>0.56048547259376336</v>
      </c>
      <c r="E10" s="75">
        <v>1.1063250583879645</v>
      </c>
      <c r="F10" s="75">
        <v>0.67604429214397299</v>
      </c>
      <c r="G10" s="75">
        <v>0.96257701796020478</v>
      </c>
      <c r="H10" s="75">
        <v>1.196091575878149</v>
      </c>
      <c r="I10" s="75">
        <v>0.93646723681006538</v>
      </c>
      <c r="J10" s="81">
        <v>1.0623801423388688</v>
      </c>
    </row>
    <row r="11" spans="2:11" x14ac:dyDescent="0.25">
      <c r="B11" s="117"/>
      <c r="C11" s="72" t="s">
        <v>30</v>
      </c>
      <c r="D11" s="75">
        <v>0.46128678732462963</v>
      </c>
      <c r="E11" s="75">
        <v>0.77275486981400632</v>
      </c>
      <c r="F11" s="75">
        <v>0.48565163851297605</v>
      </c>
      <c r="G11" s="75">
        <v>0.61014247655878417</v>
      </c>
      <c r="H11" s="75">
        <v>1.0069678003751672</v>
      </c>
      <c r="I11" s="75">
        <v>1.0049445642643964</v>
      </c>
      <c r="J11" s="81">
        <v>0.90984998895055136</v>
      </c>
    </row>
    <row r="12" spans="2:11" x14ac:dyDescent="0.25">
      <c r="B12" s="117"/>
      <c r="C12" s="72" t="s">
        <v>28</v>
      </c>
      <c r="D12" s="75">
        <v>0.2</v>
      </c>
      <c r="E12" s="75">
        <v>0.15134095055873845</v>
      </c>
      <c r="F12" s="75">
        <v>0.14488897762512659</v>
      </c>
      <c r="G12" s="75">
        <v>0.17699804913145192</v>
      </c>
      <c r="H12" s="75">
        <v>0.15149401276843805</v>
      </c>
      <c r="I12" s="75">
        <v>0.16501147759416859</v>
      </c>
      <c r="J12" s="81">
        <v>0.17802971690764696</v>
      </c>
    </row>
    <row r="13" spans="2:11" x14ac:dyDescent="0.25">
      <c r="B13" s="117"/>
      <c r="C13" s="72" t="s">
        <v>35</v>
      </c>
      <c r="D13" s="76">
        <v>1</v>
      </c>
      <c r="E13" s="76">
        <v>1</v>
      </c>
      <c r="F13" s="76">
        <v>1</v>
      </c>
      <c r="G13" s="76">
        <v>1</v>
      </c>
      <c r="H13" s="76">
        <v>1</v>
      </c>
      <c r="I13" s="76">
        <v>1</v>
      </c>
      <c r="J13" s="82">
        <v>1</v>
      </c>
      <c r="K13" s="63"/>
    </row>
    <row r="14" spans="2:11" ht="15.75" thickBot="1" x14ac:dyDescent="0.3">
      <c r="B14" s="118"/>
      <c r="C14" s="105" t="s">
        <v>31</v>
      </c>
      <c r="D14" s="93">
        <v>11</v>
      </c>
      <c r="E14" s="93">
        <v>21</v>
      </c>
      <c r="F14" s="93">
        <v>21</v>
      </c>
      <c r="G14" s="93">
        <v>6</v>
      </c>
      <c r="H14" s="93">
        <v>11</v>
      </c>
      <c r="I14" s="93">
        <v>4</v>
      </c>
      <c r="J14" s="94">
        <v>3</v>
      </c>
    </row>
    <row r="15" spans="2:11" ht="6.95" customHeight="1" thickBot="1" x14ac:dyDescent="0.3">
      <c r="B15" s="78"/>
      <c r="C15" s="102"/>
      <c r="D15" s="83"/>
      <c r="E15" s="83"/>
      <c r="F15" s="83"/>
      <c r="G15" s="83"/>
      <c r="H15" s="83"/>
      <c r="I15" s="83"/>
      <c r="J15" s="84"/>
    </row>
    <row r="16" spans="2:11" ht="15.75" thickBot="1" x14ac:dyDescent="0.3">
      <c r="B16" s="106" t="s">
        <v>32</v>
      </c>
      <c r="C16" s="107"/>
      <c r="D16" s="95">
        <f t="shared" ref="D16:G16" si="0">AVERAGE(IF(D11&gt;=1,1,D11),IF(D12&gt;0.19999,1,D12/0.2),D13)</f>
        <v>0.82042892910820997</v>
      </c>
      <c r="E16" s="95">
        <f t="shared" si="0"/>
        <v>0.84315320753589951</v>
      </c>
      <c r="F16" s="95">
        <f t="shared" si="0"/>
        <v>0.73669884221286974</v>
      </c>
      <c r="G16" s="95">
        <f t="shared" si="0"/>
        <v>0.83171090740534792</v>
      </c>
      <c r="H16" s="95">
        <f>AVERAGE(IF(H11&gt;=1,1,H11),IF(H12&gt;0.19999,1,H12/0.2),H13)</f>
        <v>0.9191566879473968</v>
      </c>
      <c r="I16" s="95">
        <f t="shared" ref="I16:J16" si="1">AVERAGE(IF(I11&gt;=1,1,I11),IF(I12&gt;0.19999,1,I12/0.2),I13)</f>
        <v>0.94168579599028102</v>
      </c>
      <c r="J16" s="96">
        <f t="shared" si="1"/>
        <v>0.93333285782959541</v>
      </c>
    </row>
    <row r="17" spans="2:12" ht="6.95" customHeight="1" thickBot="1" x14ac:dyDescent="0.3">
      <c r="B17" s="78"/>
      <c r="C17" s="102"/>
      <c r="D17" s="85"/>
      <c r="E17" s="85"/>
      <c r="F17" s="85"/>
      <c r="G17" s="85"/>
      <c r="H17" s="85"/>
      <c r="I17" s="85"/>
      <c r="J17" s="86"/>
    </row>
    <row r="18" spans="2:12" x14ac:dyDescent="0.25">
      <c r="B18" s="108" t="s">
        <v>36</v>
      </c>
      <c r="C18" s="109"/>
      <c r="D18" s="97">
        <v>2E-3</v>
      </c>
      <c r="E18" s="97">
        <v>2E-3</v>
      </c>
      <c r="F18" s="97">
        <v>2E-3</v>
      </c>
      <c r="G18" s="97">
        <v>2E-3</v>
      </c>
      <c r="H18" s="97">
        <v>2E-3</v>
      </c>
      <c r="I18" s="97">
        <v>2E-3</v>
      </c>
      <c r="J18" s="98">
        <v>2E-3</v>
      </c>
    </row>
    <row r="19" spans="2:12" ht="15.75" thickBot="1" x14ac:dyDescent="0.3">
      <c r="B19" s="110" t="s">
        <v>37</v>
      </c>
      <c r="C19" s="111"/>
      <c r="D19" s="87">
        <v>200</v>
      </c>
      <c r="E19" s="87">
        <v>200</v>
      </c>
      <c r="F19" s="87">
        <v>200</v>
      </c>
      <c r="G19" s="87">
        <v>200</v>
      </c>
      <c r="H19" s="87">
        <v>200</v>
      </c>
      <c r="I19" s="87">
        <v>200</v>
      </c>
      <c r="J19" s="88">
        <v>200</v>
      </c>
    </row>
    <row r="21" spans="2:12" x14ac:dyDescent="0.25">
      <c r="E21" s="66"/>
      <c r="L21" s="64"/>
    </row>
    <row r="22" spans="2:12" x14ac:dyDescent="0.25">
      <c r="E22" s="66"/>
      <c r="H22" s="68"/>
      <c r="L22" s="64"/>
    </row>
    <row r="23" spans="2:12" x14ac:dyDescent="0.25">
      <c r="L23" s="62"/>
    </row>
    <row r="24" spans="2:12" x14ac:dyDescent="0.25">
      <c r="C24" s="70" t="s">
        <v>38</v>
      </c>
      <c r="D24" s="70"/>
      <c r="E24" s="70"/>
      <c r="F24" s="70"/>
      <c r="G24" s="70"/>
    </row>
    <row r="25" spans="2:12" s="65" customFormat="1" ht="29.25" customHeight="1" x14ac:dyDescent="0.25">
      <c r="C25" s="71" t="s">
        <v>8</v>
      </c>
      <c r="D25" s="71" t="s">
        <v>2</v>
      </c>
      <c r="E25" s="71" t="s">
        <v>39</v>
      </c>
      <c r="F25" s="71" t="s">
        <v>9</v>
      </c>
      <c r="G25" s="71" t="s">
        <v>40</v>
      </c>
    </row>
    <row r="26" spans="2:12" x14ac:dyDescent="0.25">
      <c r="C26" s="72" t="s">
        <v>19</v>
      </c>
      <c r="D26" s="4">
        <f>IF(D10&gt;=0.95,(D18*D9)*D16,0)</f>
        <v>0</v>
      </c>
      <c r="E26" s="4">
        <f>IF($D$14&gt;$D$7,($D$14-$D$7)*$D$19,0)</f>
        <v>0</v>
      </c>
      <c r="F26" s="6">
        <v>1</v>
      </c>
      <c r="G26" s="4">
        <f>D26/F26</f>
        <v>0</v>
      </c>
      <c r="H26" s="61"/>
      <c r="I26" s="61"/>
      <c r="J26" s="61"/>
    </row>
    <row r="27" spans="2:12" x14ac:dyDescent="0.25">
      <c r="C27" s="72" t="s">
        <v>20</v>
      </c>
      <c r="D27" s="4">
        <f>IF(E10&gt;=0.95,(E18*E9)*E16,0)</f>
        <v>1281.820526820602</v>
      </c>
      <c r="E27" s="4">
        <f>IF($E$14&gt;$E$7,($E$14-$E$7)*$E$19,0)</f>
        <v>1000</v>
      </c>
      <c r="F27" s="6">
        <v>2</v>
      </c>
      <c r="G27" s="4">
        <f t="shared" ref="G27:G32" si="2">D27/F27</f>
        <v>640.91026341030101</v>
      </c>
    </row>
    <row r="28" spans="2:12" x14ac:dyDescent="0.25">
      <c r="C28" s="72" t="s">
        <v>13</v>
      </c>
      <c r="D28" s="4">
        <f>IF(F10&gt;=0.95,(F18*F9)*F16,0)</f>
        <v>0</v>
      </c>
      <c r="E28" s="4">
        <f>IF($F$14&gt;$F$7,($F$14-$F$7)*$F$19,0)</f>
        <v>400</v>
      </c>
      <c r="F28" s="6">
        <v>3</v>
      </c>
      <c r="G28" s="4">
        <f t="shared" si="2"/>
        <v>0</v>
      </c>
    </row>
    <row r="29" spans="2:12" x14ac:dyDescent="0.25">
      <c r="C29" s="72" t="s">
        <v>21</v>
      </c>
      <c r="D29" s="4">
        <f>IF(G10&gt;=0.95,(G18*G9)*G16,0)</f>
        <v>601.53990404636227</v>
      </c>
      <c r="E29" s="4">
        <f>IF($G$14&gt;$G$7,($G$14-$G$7)*$G$19,0)</f>
        <v>400</v>
      </c>
      <c r="F29" s="6">
        <v>1</v>
      </c>
      <c r="G29" s="4">
        <f t="shared" si="2"/>
        <v>601.53990404636227</v>
      </c>
    </row>
    <row r="30" spans="2:12" x14ac:dyDescent="0.25">
      <c r="C30" s="72" t="s">
        <v>22</v>
      </c>
      <c r="D30" s="4">
        <f>IF(H10&gt;=0.95,(H18*H9)*H16,0)</f>
        <v>943.37646667481067</v>
      </c>
      <c r="E30" s="4">
        <f>IF($H$14&gt;$H$7,($H$14-$H$7)*$H$19,0)</f>
        <v>1200</v>
      </c>
      <c r="F30" s="6">
        <v>1</v>
      </c>
      <c r="G30" s="4">
        <f t="shared" si="2"/>
        <v>943.37646667481067</v>
      </c>
      <c r="H30" s="66"/>
    </row>
    <row r="31" spans="2:12" x14ac:dyDescent="0.25">
      <c r="C31" s="72" t="s">
        <v>23</v>
      </c>
      <c r="D31" s="4">
        <f>IF(I10&gt;=0.95,(I18*I9)*I16,0)</f>
        <v>0</v>
      </c>
      <c r="E31" s="4">
        <f>IF($I$14&gt;$I$7,($I$14-$I$7)*$I$19,0)</f>
        <v>200</v>
      </c>
      <c r="F31" s="6">
        <v>1</v>
      </c>
      <c r="G31" s="4">
        <f t="shared" si="2"/>
        <v>0</v>
      </c>
    </row>
    <row r="32" spans="2:12" x14ac:dyDescent="0.25">
      <c r="C32" s="72" t="s">
        <v>24</v>
      </c>
      <c r="D32" s="4">
        <f>IF(J10&gt;=0.95,(J18*J9)*J16,0)</f>
        <v>644.99460472886722</v>
      </c>
      <c r="E32" s="4">
        <f>IF($J$14&gt;$J$7,($J$14-$J$7)*$J$19,0)</f>
        <v>0</v>
      </c>
      <c r="F32" s="6">
        <v>1</v>
      </c>
      <c r="G32" s="4">
        <f t="shared" si="2"/>
        <v>644.99460472886722</v>
      </c>
      <c r="J32" s="66"/>
    </row>
    <row r="34" spans="3:6" x14ac:dyDescent="0.25">
      <c r="C34" s="72" t="s">
        <v>14</v>
      </c>
      <c r="D34" s="73">
        <f>SUM(D26:D32)</f>
        <v>3471.7315022706421</v>
      </c>
      <c r="E34" s="73">
        <f t="shared" ref="E34:F34" si="3">SUM(E26:E32)</f>
        <v>3200</v>
      </c>
      <c r="F34" s="73">
        <f t="shared" si="3"/>
        <v>10</v>
      </c>
    </row>
  </sheetData>
  <protectedRanges>
    <protectedRange sqref="C4:J14 B18 D18:J19 B19" name="Rango1"/>
  </protectedRanges>
  <mergeCells count="7">
    <mergeCell ref="C24:G24"/>
    <mergeCell ref="B4:B7"/>
    <mergeCell ref="B9:B14"/>
    <mergeCell ref="B3:C3"/>
    <mergeCell ref="B16:C16"/>
    <mergeCell ref="B18:C18"/>
    <mergeCell ref="B19:C1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M.C. Wilber Aguilar</dc:creator>
  <cp:lastModifiedBy>M.C. Wilber Aguilar</cp:lastModifiedBy>
  <dcterms:created xsi:type="dcterms:W3CDTF">2015-03-15T19:00:01Z</dcterms:created>
  <dcterms:modified xsi:type="dcterms:W3CDTF">2015-05-21T20:47:48Z</dcterms:modified>
</cp:coreProperties>
</file>